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hidePivotFieldList="1" defaultThemeVersion="124226"/>
  <mc:AlternateContent xmlns:mc="http://schemas.openxmlformats.org/markup-compatibility/2006">
    <mc:Choice Requires="x15">
      <x15ac:absPath xmlns:x15ac="http://schemas.microsoft.com/office/spreadsheetml/2010/11/ac" url="C:\Users\User\Desktop\SkyPro\Excel\курсовая\"/>
    </mc:Choice>
  </mc:AlternateContent>
  <xr:revisionPtr revIDLastSave="0" documentId="13_ncr:1_{5B8BF7E7-2AF1-43F3-9509-BEFA963C8294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Calculator Unit economics" sheetId="21" r:id="rId1"/>
    <sheet name="Finance" sheetId="4" r:id="rId2"/>
  </sheets>
  <externalReferences>
    <externalReference r:id="rId3"/>
  </externalReferences>
  <definedNames>
    <definedName name="_xlcn.WorksheetConnection_ПросмотрыA1D140569" hidden="1">[1]Views!$A$1:$D$140569</definedName>
    <definedName name="_xlcn.WorksheetConnection_ПросмотрыA1E140569" hidden="1">[1]Views!$A$1:$E$140569</definedName>
    <definedName name="_xlcn.WorksheetConnection_ПросмотрыAD" hidden="1">[1]Views!$A:$D</definedName>
    <definedName name="_xlcn.WorksheetConnection_ПросмотрыAI" hidden="1">[1]Views!$A:$I</definedName>
  </definedNames>
  <calcPr calcId="191029"/>
  <extLst>
    <ext xmlns:x15="http://schemas.microsoft.com/office/spreadsheetml/2010/11/main" uri="{FCE2AD5D-F65C-4FA6-A056-5C36A1767C68}">
      <x15:dataModel>
        <x15:modelTables>
          <x15:modelTable id="Диапазон 3" name="Диапазон 3" connection="WorksheetConnection_Просмотры!$A:$I"/>
          <x15:modelTable id="Диапазон 1" name="Диапазон 1" connection="WorksheetConnection_Просмотры!$A:$D"/>
          <x15:modelTable id="Диапазон 2" name="Диапазон 2" connection="WorksheetConnection_Просмотры!$A$1:$E$140569"/>
          <x15:modelTable id="Диапазон" name="Диапазон" connection="WorksheetConnection_Просмотры!$A$1:$D$140569"/>
        </x15:modelTables>
        <x15:extLst>
          <ext xmlns:x16="http://schemas.microsoft.com/office/spreadsheetml/2014/11/main" uri="{9835A34E-60A6-4A7C-AAB8-D5F71C897F49}">
            <x16:modelTimeGroupings>
              <x16:modelTimeGrouping tableName="Диапазон" columnName="время просмотра (UTC)" columnId="время просмотра (UTC)">
                <x16:calculatedTimeColumn columnName="время просмотра (UTC) (Индекс месяца)1" columnId="время просмотра (UTC) (Индекс месяца)1" contentType="monthsindex" isSelected="1"/>
                <x16:calculatedTimeColumn columnName="время просмотра (UTC) (Месяц)1" columnId="время просмотра (UTC) (Месяц)1" contentType="months" isSelected="1"/>
              </x16:modelTimeGrouping>
              <x16:modelTimeGrouping tableName="Диапазон 1" columnName="время просмотра (UTC)" columnId="время просмотра (UTC)">
                <x16:calculatedTimeColumn columnName="время просмотра (UTC) (Индекс месяца)" columnId="время просмотра (UTC) (Индекс месяца)" contentType="monthsindex" isSelected="1"/>
                <x16:calculatedTimeColumn columnName="время просмотра (UTC) (Месяц)" columnId="время просмотра (UTC) (Месяц)" contentType="months" isSelected="1"/>
              </x16:modelTimeGrouping>
              <x16:modelTimeGrouping tableName="Диапазон 2" columnName="время просмотра (UTC)" columnId="время просмотра (UTC)">
                <x16:calculatedTimeColumn columnName="время просмотра (UTC) (Индекс месяца)" columnId="время просмотра (UTC) (Индекс месяца)" contentType="monthsindex" isSelected="1"/>
                <x16:calculatedTimeColumn columnName="время просмотра (UTC) (Месяц)" columnId="время просмотра (UTC) (Месяц)" contentType="months" isSelected="1"/>
              </x16:modelTimeGrouping>
              <x16:modelTimeGrouping tableName="Диапазон 3" columnName="Время просмотра (местное)" columnId="Время просмотра (местное)">
                <x16:calculatedTimeColumn columnName="Время просмотра (местное) (Индекс месяца)" columnId="Время просмотра (местное) (Индекс месяца)" contentType="monthsindex" isSelected="0"/>
                <x16:calculatedTimeColumn columnName="Время просмотра (местное) (Месяц)" columnId="Время просмотра (местное) (Месяц)" contentType="months" isSelected="0"/>
                <x16:calculatedTimeColumn columnName="Время просмотра (местное) (Час)" columnId="Время просмотра (местное) (Час)" contentType="hour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4" i="4" l="1"/>
  <c r="C15" i="4"/>
  <c r="K8" i="4"/>
  <c r="P8" i="4" s="1"/>
  <c r="Q8" i="4" s="1"/>
  <c r="K7" i="4"/>
  <c r="K6" i="4"/>
  <c r="K5" i="4"/>
  <c r="K4" i="4"/>
  <c r="K3" i="4"/>
  <c r="K2" i="4"/>
  <c r="P2" i="4" s="1"/>
  <c r="Q2" i="4" s="1"/>
  <c r="C13" i="21"/>
  <c r="C12" i="21"/>
  <c r="C14" i="21" s="1"/>
  <c r="E10" i="21"/>
  <c r="C10" i="21"/>
  <c r="E9" i="21"/>
  <c r="C8" i="21"/>
  <c r="E7" i="21"/>
  <c r="E13" i="21" s="1"/>
  <c r="E6" i="21"/>
  <c r="C5" i="21"/>
  <c r="E4" i="21"/>
  <c r="E5" i="21" s="1"/>
  <c r="C16" i="4"/>
  <c r="C13" i="4"/>
  <c r="C12" i="4"/>
  <c r="C11" i="4"/>
  <c r="O8" i="4"/>
  <c r="N8" i="4"/>
  <c r="L8" i="4"/>
  <c r="J8" i="4"/>
  <c r="I8" i="4"/>
  <c r="H8" i="4"/>
  <c r="G8" i="4"/>
  <c r="E8" i="4"/>
  <c r="D8" i="4"/>
  <c r="C8" i="4"/>
  <c r="B8" i="4"/>
  <c r="P7" i="4"/>
  <c r="Q7" i="4" s="1"/>
  <c r="O7" i="4"/>
  <c r="N7" i="4"/>
  <c r="E7" i="4"/>
  <c r="D7" i="4"/>
  <c r="P6" i="4"/>
  <c r="Q6" i="4" s="1"/>
  <c r="O6" i="4"/>
  <c r="N6" i="4"/>
  <c r="E6" i="4"/>
  <c r="D6" i="4"/>
  <c r="P5" i="4"/>
  <c r="Q5" i="4" s="1"/>
  <c r="O5" i="4"/>
  <c r="N5" i="4"/>
  <c r="E5" i="4"/>
  <c r="D5" i="4"/>
  <c r="P4" i="4"/>
  <c r="Q4" i="4" s="1"/>
  <c r="O4" i="4"/>
  <c r="N4" i="4"/>
  <c r="E4" i="4"/>
  <c r="D4" i="4"/>
  <c r="P3" i="4"/>
  <c r="Q3" i="4" s="1"/>
  <c r="O3" i="4"/>
  <c r="N3" i="4"/>
  <c r="J3" i="4"/>
  <c r="E3" i="4"/>
  <c r="D3" i="4"/>
  <c r="O2" i="4"/>
  <c r="N2" i="4"/>
  <c r="J2" i="4"/>
  <c r="E8" i="21" l="1"/>
  <c r="E12" i="21" s="1"/>
  <c r="E14" i="21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7DBD912-3CDF-4208-A04E-DEE4A2C34FEF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A87BD26F-1D9E-4B38-A5E0-C164600C84CB}" name="WorksheetConnection_Просмотры!$A$1:$D$140569" type="102" refreshedVersion="8" minRefreshableVersion="5">
    <extLst>
      <ext xmlns:x15="http://schemas.microsoft.com/office/spreadsheetml/2010/11/main" uri="{DE250136-89BD-433C-8126-D09CA5730AF9}">
        <x15:connection id="Диапазон" autoDelete="1">
          <x15:rangePr sourceName="_xlcn.WorksheetConnection_ПросмотрыA1D140569"/>
        </x15:connection>
      </ext>
    </extLst>
  </connection>
  <connection id="3" xr16:uid="{66E5EEEE-5256-434F-88BD-10C6DAD146E0}" name="WorksheetConnection_Просмотры!$A$1:$E$140569" type="102" refreshedVersion="8" minRefreshableVersion="5">
    <extLst>
      <ext xmlns:x15="http://schemas.microsoft.com/office/spreadsheetml/2010/11/main" uri="{DE250136-89BD-433C-8126-D09CA5730AF9}">
        <x15:connection id="Диапазон 2" autoDelete="1">
          <x15:rangePr sourceName="_xlcn.WorksheetConnection_ПросмотрыA1E140569"/>
        </x15:connection>
      </ext>
    </extLst>
  </connection>
  <connection id="4" xr16:uid="{A73E11F7-977D-4C2E-A811-E3287F050A3C}" name="WorksheetConnection_Просмотры!$A:$D" type="102" refreshedVersion="8" minRefreshableVersion="5">
    <extLst>
      <ext xmlns:x15="http://schemas.microsoft.com/office/spreadsheetml/2010/11/main" uri="{DE250136-89BD-433C-8126-D09CA5730AF9}">
        <x15:connection id="Диапазон 1" autoDelete="1">
          <x15:rangePr sourceName="_xlcn.WorksheetConnection_ПросмотрыAD"/>
        </x15:connection>
      </ext>
    </extLst>
  </connection>
  <connection id="5" xr16:uid="{EDAD90DC-0C4A-4D60-A4BD-AC47CB645A17}" name="WorksheetConnection_Просмотры!$A:$I" type="102" refreshedVersion="8" minRefreshableVersion="5">
    <extLst>
      <ext xmlns:x15="http://schemas.microsoft.com/office/spreadsheetml/2010/11/main" uri="{DE250136-89BD-433C-8126-D09CA5730AF9}">
        <x15:connection id="Диапазон 3" autoDelete="1">
          <x15:rangePr sourceName="_xlcn.WorksheetConnection_ПросмотрыAI"/>
        </x15:connection>
      </ext>
    </extLst>
  </connection>
</connections>
</file>

<file path=xl/sharedStrings.xml><?xml version="1.0" encoding="utf-8"?>
<sst xmlns="http://schemas.openxmlformats.org/spreadsheetml/2006/main" count="45" uniqueCount="39">
  <si>
    <t>мар</t>
  </si>
  <si>
    <t>апр</t>
  </si>
  <si>
    <t>май</t>
  </si>
  <si>
    <t>июн</t>
  </si>
  <si>
    <t>июл</t>
  </si>
  <si>
    <t>авг</t>
  </si>
  <si>
    <t>Месяц</t>
  </si>
  <si>
    <t>Оплат всего</t>
  </si>
  <si>
    <t>Базовая цена</t>
  </si>
  <si>
    <t>Объём скидок</t>
  </si>
  <si>
    <t>Выручка</t>
  </si>
  <si>
    <t>Затраты на маркетинг</t>
  </si>
  <si>
    <t>Постоянные расходы</t>
  </si>
  <si>
    <t>AS-IS</t>
  </si>
  <si>
    <t>TO-BE</t>
  </si>
  <si>
    <t>Retention</t>
  </si>
  <si>
    <t>LT</t>
  </si>
  <si>
    <t>Price юнита</t>
  </si>
  <si>
    <t>LTR</t>
  </si>
  <si>
    <t>CAC</t>
  </si>
  <si>
    <t>CAC на юнит</t>
  </si>
  <si>
    <t>Fixed Costs на юнит</t>
  </si>
  <si>
    <t>Маржинальность</t>
  </si>
  <si>
    <t>Итого</t>
  </si>
  <si>
    <t>Просмотры</t>
  </si>
  <si>
    <t>Уникальные пользователи</t>
  </si>
  <si>
    <t>Повторная оплата (старая)</t>
  </si>
  <si>
    <t>Новая оплата</t>
  </si>
  <si>
    <t>Интенсивность (кол-во просмотров на юзера)</t>
  </si>
  <si>
    <t>Изменения</t>
  </si>
  <si>
    <t xml:space="preserve">Ср фактическкая цена </t>
  </si>
  <si>
    <t>Средний Retention</t>
  </si>
  <si>
    <t>Fixed costs на 1 юнит(оплата подписки)</t>
  </si>
  <si>
    <t>% CAC</t>
  </si>
  <si>
    <t>% Маржа</t>
  </si>
  <si>
    <t>% Fixed Costs</t>
  </si>
  <si>
    <t>юнит - 1 оплата подписки</t>
  </si>
  <si>
    <t>Lifetime</t>
  </si>
  <si>
    <t>-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</si>
</sst>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-* #,##0.00\ &quot;₽&quot;_-;\-* #,##0.00\ &quot;₽&quot;_-;_-* &quot;-&quot;??\ &quot;₽&quot;_-;_-@_-"/>
    <numFmt numFmtId="43" formatCode="_-* #,##0.00_-;\-* #,##0.00_-;_-* &quot;-&quot;??_-;_-@_-"/>
    <numFmt numFmtId="165" formatCode="#,##0.00\ &quot;₽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rgb="FF000000"/>
      <name val="Calibri"/>
      <family val="2"/>
      <charset val="204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</borders>
  <cellStyleXfs count="4">
    <xf numFmtId="0" fontId="0" fillId="0" borderId="0"/>
    <xf numFmtId="44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9" fontId="2" fillId="0" borderId="0" applyFont="0" applyFill="0" applyBorder="0" applyAlignment="0" applyProtection="0"/>
  </cellStyleXfs>
  <cellXfs count="55">
    <xf numFmtId="0" fontId="0" fillId="0" borderId="0" xfId="0"/>
    <xf numFmtId="165" fontId="0" fillId="0" borderId="0" xfId="0" applyNumberFormat="1"/>
    <xf numFmtId="10" fontId="0" fillId="0" borderId="0" xfId="0" applyNumberFormat="1"/>
    <xf numFmtId="44" fontId="0" fillId="0" borderId="0" xfId="0" applyNumberFormat="1"/>
    <xf numFmtId="0" fontId="3" fillId="0" borderId="0" xfId="0" applyFont="1"/>
    <xf numFmtId="44" fontId="3" fillId="0" borderId="5" xfId="0" applyNumberFormat="1" applyFont="1" applyBorder="1"/>
    <xf numFmtId="44" fontId="3" fillId="0" borderId="6" xfId="0" applyNumberFormat="1" applyFont="1" applyBorder="1"/>
    <xf numFmtId="0" fontId="4" fillId="0" borderId="4" xfId="0" applyFont="1" applyBorder="1"/>
    <xf numFmtId="0" fontId="4" fillId="0" borderId="7" xfId="0" applyFont="1" applyBorder="1"/>
    <xf numFmtId="0" fontId="4" fillId="2" borderId="2" xfId="0" applyFont="1" applyFill="1" applyBorder="1"/>
    <xf numFmtId="0" fontId="4" fillId="2" borderId="3" xfId="0" applyFont="1" applyFill="1" applyBorder="1"/>
    <xf numFmtId="2" fontId="0" fillId="0" borderId="0" xfId="0" applyNumberFormat="1"/>
    <xf numFmtId="0" fontId="0" fillId="0" borderId="1" xfId="0" applyBorder="1"/>
    <xf numFmtId="1" fontId="0" fillId="0" borderId="1" xfId="0" applyNumberFormat="1" applyBorder="1"/>
    <xf numFmtId="165" fontId="0" fillId="0" borderId="1" xfId="0" applyNumberFormat="1" applyBorder="1"/>
    <xf numFmtId="10" fontId="0" fillId="0" borderId="1" xfId="0" applyNumberFormat="1" applyBorder="1"/>
    <xf numFmtId="44" fontId="0" fillId="0" borderId="1" xfId="1" applyFont="1" applyBorder="1"/>
    <xf numFmtId="44" fontId="0" fillId="0" borderId="1" xfId="0" applyNumberFormat="1" applyBorder="1"/>
    <xf numFmtId="0" fontId="1" fillId="0" borderId="1" xfId="0" applyFont="1" applyBorder="1" applyAlignment="1">
      <alignment horizontal="right" vertical="center"/>
    </xf>
    <xf numFmtId="10" fontId="0" fillId="0" borderId="1" xfId="3" applyNumberFormat="1" applyFont="1" applyBorder="1"/>
    <xf numFmtId="43" fontId="0" fillId="0" borderId="1" xfId="2" applyFont="1" applyBorder="1"/>
    <xf numFmtId="0" fontId="4" fillId="0" borderId="0" xfId="0" applyFont="1"/>
    <xf numFmtId="10" fontId="3" fillId="0" borderId="5" xfId="3" applyNumberFormat="1" applyFont="1" applyBorder="1"/>
    <xf numFmtId="10" fontId="3" fillId="0" borderId="8" xfId="0" applyNumberFormat="1" applyFont="1" applyBorder="1"/>
    <xf numFmtId="0" fontId="0" fillId="0" borderId="11" xfId="0" applyBorder="1"/>
    <xf numFmtId="0" fontId="4" fillId="2" borderId="12" xfId="0" applyFont="1" applyFill="1" applyBorder="1"/>
    <xf numFmtId="0" fontId="4" fillId="2" borderId="14" xfId="0" applyFont="1" applyFill="1" applyBorder="1"/>
    <xf numFmtId="0" fontId="0" fillId="0" borderId="10" xfId="0" applyBorder="1"/>
    <xf numFmtId="10" fontId="0" fillId="0" borderId="0" xfId="3" applyNumberFormat="1" applyFont="1"/>
    <xf numFmtId="3" fontId="0" fillId="0" borderId="1" xfId="2" applyNumberFormat="1" applyFont="1" applyBorder="1"/>
    <xf numFmtId="0" fontId="5" fillId="0" borderId="1" xfId="0" applyFont="1" applyBorder="1"/>
    <xf numFmtId="3" fontId="5" fillId="0" borderId="1" xfId="2" applyNumberFormat="1" applyFont="1" applyBorder="1"/>
    <xf numFmtId="10" fontId="5" fillId="3" borderId="1" xfId="3" applyNumberFormat="1" applyFont="1" applyFill="1" applyBorder="1"/>
    <xf numFmtId="165" fontId="5" fillId="3" borderId="1" xfId="0" applyNumberFormat="1" applyFont="1" applyFill="1" applyBorder="1"/>
    <xf numFmtId="10" fontId="5" fillId="3" borderId="1" xfId="0" applyNumberFormat="1" applyFont="1" applyFill="1" applyBorder="1"/>
    <xf numFmtId="44" fontId="5" fillId="0" borderId="1" xfId="0" applyNumberFormat="1" applyFont="1" applyBorder="1"/>
    <xf numFmtId="44" fontId="5" fillId="3" borderId="1" xfId="0" applyNumberFormat="1" applyFont="1" applyFill="1" applyBorder="1"/>
    <xf numFmtId="10" fontId="5" fillId="0" borderId="1" xfId="3" applyNumberFormat="1" applyFont="1" applyBorder="1"/>
    <xf numFmtId="43" fontId="5" fillId="3" borderId="1" xfId="0" applyNumberFormat="1" applyFont="1" applyFill="1" applyBorder="1"/>
    <xf numFmtId="10" fontId="5" fillId="0" borderId="1" xfId="0" applyNumberFormat="1" applyFont="1" applyBorder="1"/>
    <xf numFmtId="9" fontId="0" fillId="0" borderId="10" xfId="3" applyFont="1" applyBorder="1"/>
    <xf numFmtId="10" fontId="3" fillId="4" borderId="5" xfId="0" applyNumberFormat="1" applyFont="1" applyFill="1" applyBorder="1"/>
    <xf numFmtId="10" fontId="3" fillId="4" borderId="13" xfId="0" applyNumberFormat="1" applyFont="1" applyFill="1" applyBorder="1"/>
    <xf numFmtId="2" fontId="3" fillId="0" borderId="13" xfId="0" applyNumberFormat="1" applyFont="1" applyBorder="1"/>
    <xf numFmtId="2" fontId="3" fillId="0" borderId="5" xfId="0" applyNumberFormat="1" applyFont="1" applyBorder="1"/>
    <xf numFmtId="44" fontId="3" fillId="4" borderId="5" xfId="0" applyNumberFormat="1" applyFont="1" applyFill="1" applyBorder="1"/>
    <xf numFmtId="44" fontId="3" fillId="4" borderId="6" xfId="0" applyNumberFormat="1" applyFont="1" applyFill="1" applyBorder="1"/>
    <xf numFmtId="165" fontId="3" fillId="4" borderId="5" xfId="0" applyNumberFormat="1" applyFont="1" applyFill="1" applyBorder="1"/>
    <xf numFmtId="10" fontId="3" fillId="0" borderId="6" xfId="3" applyNumberFormat="1" applyFont="1" applyBorder="1"/>
    <xf numFmtId="10" fontId="3" fillId="0" borderId="9" xfId="0" applyNumberFormat="1" applyFont="1" applyBorder="1"/>
    <xf numFmtId="0" fontId="4" fillId="2" borderId="4" xfId="0" applyFont="1" applyFill="1" applyBorder="1"/>
    <xf numFmtId="0" fontId="3" fillId="2" borderId="5" xfId="0" applyFont="1" applyFill="1" applyBorder="1"/>
    <xf numFmtId="0" fontId="0" fillId="2" borderId="10" xfId="0" applyFill="1" applyBorder="1"/>
    <xf numFmtId="0" fontId="3" fillId="2" borderId="13" xfId="0" applyFont="1" applyFill="1" applyBorder="1"/>
    <xf numFmtId="0" fontId="6" fillId="0" borderId="4" xfId="0" applyFont="1" applyBorder="1"/>
  </cellXfs>
  <cellStyles count="4">
    <cellStyle name="Денежный" xfId="1" builtinId="4"/>
    <cellStyle name="Обычный" xfId="0" builtinId="0"/>
    <cellStyle name="Процентный" xfId="3" builtinId="5"/>
    <cellStyle name="Финансовый" xfId="2" builtinId="3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externalLink" Target="externalLinks/externalLink1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400"/>
              <a:t>Структура юнит- экономики (</a:t>
            </a:r>
            <a:r>
              <a:rPr lang="en-US" sz="1400"/>
              <a:t>AS-IS</a:t>
            </a:r>
            <a:r>
              <a:rPr lang="ru-RU" sz="1400"/>
              <a:t>)</a:t>
            </a:r>
          </a:p>
        </c:rich>
      </c:tx>
      <c:layout>
        <c:manualLayout>
          <c:xMode val="edge"/>
          <c:yMode val="edge"/>
          <c:x val="0.21215538057742783"/>
          <c:y val="3.48258706467661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1-5D41-4E90-91DF-A803C05B4D56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3-5D41-4E90-91DF-A803C05B4D56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hade val="51000"/>
                      <a:satMod val="130000"/>
                    </a:schemeClr>
                  </a:gs>
                  <a:gs pos="80000">
                    <a:schemeClr val="accent3">
                      <a:shade val="93000"/>
                      <a:satMod val="130000"/>
                    </a:schemeClr>
                  </a:gs>
                  <a:gs pos="100000">
                    <a:schemeClr val="accent3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5-5D41-4E90-91DF-A803C05B4D5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'Calculator Unit economics'!$B$12:$B$14</c:f>
              <c:strCache>
                <c:ptCount val="3"/>
                <c:pt idx="0">
                  <c:v>CAC на юнит</c:v>
                </c:pt>
                <c:pt idx="1">
                  <c:v>Fixed Costs на юнит</c:v>
                </c:pt>
                <c:pt idx="2">
                  <c:v>Маржинальность</c:v>
                </c:pt>
              </c:strCache>
            </c:strRef>
          </c:cat>
          <c:val>
            <c:numRef>
              <c:f>'Calculator Unit economics'!$C$12:$C$14</c:f>
              <c:numCache>
                <c:formatCode>0.00%</c:formatCode>
                <c:ptCount val="3"/>
                <c:pt idx="0">
                  <c:v>1.378436383361723</c:v>
                </c:pt>
                <c:pt idx="1">
                  <c:v>0.55909013392518103</c:v>
                </c:pt>
                <c:pt idx="2">
                  <c:v>-0.93752651728690406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F5-475B-86E4-D3EBA618DE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400" b="1" i="0" baseline="0">
                <a:effectLst/>
              </a:rPr>
              <a:t>Структура юнит- экономики (</a:t>
            </a:r>
            <a:r>
              <a:rPr lang="en-US" sz="1400" b="1" i="0" baseline="0">
                <a:effectLst/>
              </a:rPr>
              <a:t>TO-BE</a:t>
            </a:r>
            <a:r>
              <a:rPr lang="ru-RU" sz="1400" b="1" i="0" baseline="0">
                <a:effectLst/>
              </a:rPr>
              <a:t>)</a:t>
            </a:r>
            <a:endParaRPr lang="ru-RU" sz="14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1-14F3-4D45-8DAF-492EB628DAAE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3-14F3-4D45-8DAF-492EB628DAAE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hade val="51000"/>
                      <a:satMod val="130000"/>
                    </a:schemeClr>
                  </a:gs>
                  <a:gs pos="80000">
                    <a:schemeClr val="accent3">
                      <a:shade val="93000"/>
                      <a:satMod val="130000"/>
                    </a:schemeClr>
                  </a:gs>
                  <a:gs pos="100000">
                    <a:schemeClr val="accent3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5-14F3-4D45-8DAF-492EB628DAA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'Calculator Unit economics'!$B$12:$B$14</c:f>
              <c:strCache>
                <c:ptCount val="3"/>
                <c:pt idx="0">
                  <c:v>CAC на юнит</c:v>
                </c:pt>
                <c:pt idx="1">
                  <c:v>Fixed Costs на юнит</c:v>
                </c:pt>
                <c:pt idx="2">
                  <c:v>Маржинальность</c:v>
                </c:pt>
              </c:strCache>
            </c:strRef>
          </c:cat>
          <c:val>
            <c:numRef>
              <c:f>'Calculator Unit economics'!$E$12:$E$14</c:f>
              <c:numCache>
                <c:formatCode>0.00%</c:formatCode>
                <c:ptCount val="3"/>
                <c:pt idx="0">
                  <c:v>0.18792743885487312</c:v>
                </c:pt>
                <c:pt idx="1">
                  <c:v>0.56139997119054197</c:v>
                </c:pt>
                <c:pt idx="2">
                  <c:v>0.25067258995458497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EFF-485E-9E7C-11736D379599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361951</xdr:colOff>
      <xdr:row>1</xdr:row>
      <xdr:rowOff>128587</xdr:rowOff>
    </xdr:from>
    <xdr:to>
      <xdr:col>9</xdr:col>
      <xdr:colOff>295277</xdr:colOff>
      <xdr:row>13</xdr:row>
      <xdr:rowOff>180975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1673A00B-13A4-B4A2-00E3-3570388675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600074</xdr:colOff>
      <xdr:row>1</xdr:row>
      <xdr:rowOff>114300</xdr:rowOff>
    </xdr:from>
    <xdr:to>
      <xdr:col>13</xdr:col>
      <xdr:colOff>476249</xdr:colOff>
      <xdr:row>13</xdr:row>
      <xdr:rowOff>152400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4864C150-80A2-2EB1-87A0-AE3F070CA95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View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iews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2B5E5D-E5F8-1B4E-BAC9-C6F92C287924}">
  <dimension ref="B2:I16"/>
  <sheetViews>
    <sheetView tabSelected="1" zoomScale="90" zoomScaleNormal="90" workbookViewId="0">
      <selection activeCell="F17" sqref="F17"/>
    </sheetView>
  </sheetViews>
  <sheetFormatPr defaultColWidth="11.42578125" defaultRowHeight="15" x14ac:dyDescent="0.25"/>
  <cols>
    <col min="2" max="2" width="20.5703125" customWidth="1"/>
    <col min="3" max="3" width="12.140625" customWidth="1"/>
    <col min="4" max="4" width="15.5703125" customWidth="1"/>
  </cols>
  <sheetData>
    <row r="2" spans="2:9" ht="15.75" thickBot="1" x14ac:dyDescent="0.3">
      <c r="B2" s="4"/>
      <c r="C2" s="4"/>
      <c r="D2" s="4"/>
      <c r="E2" s="4"/>
    </row>
    <row r="3" spans="2:9" x14ac:dyDescent="0.25">
      <c r="B3" s="9"/>
      <c r="C3" s="10" t="s">
        <v>13</v>
      </c>
      <c r="D3" s="26" t="s">
        <v>29</v>
      </c>
      <c r="E3" s="25" t="s">
        <v>14</v>
      </c>
      <c r="I3" s="28"/>
    </row>
    <row r="4" spans="2:9" x14ac:dyDescent="0.25">
      <c r="B4" s="7" t="s">
        <v>15</v>
      </c>
      <c r="C4" s="41">
        <v>0.80596520485670597</v>
      </c>
      <c r="D4" s="40">
        <v>0.11</v>
      </c>
      <c r="E4" s="42">
        <f>C4*(1+D4)</f>
        <v>0.89462137739094372</v>
      </c>
      <c r="I4" s="11"/>
    </row>
    <row r="5" spans="2:9" x14ac:dyDescent="0.25">
      <c r="B5" s="54" t="s">
        <v>16</v>
      </c>
      <c r="C5" s="44">
        <f>1/(1-C4)</f>
        <v>5.1537148234753642</v>
      </c>
      <c r="D5" s="27"/>
      <c r="E5" s="43">
        <f>1/(1-E4)</f>
        <v>9.4895907276174594</v>
      </c>
      <c r="I5" s="1"/>
    </row>
    <row r="6" spans="2:9" x14ac:dyDescent="0.25">
      <c r="B6" s="7" t="s">
        <v>17</v>
      </c>
      <c r="C6" s="45">
        <v>350</v>
      </c>
      <c r="D6" s="40">
        <v>0</v>
      </c>
      <c r="E6" s="46">
        <f>C6*(1+D6)</f>
        <v>350</v>
      </c>
      <c r="I6" s="1"/>
    </row>
    <row r="7" spans="2:9" x14ac:dyDescent="0.25">
      <c r="B7" s="7" t="s">
        <v>9</v>
      </c>
      <c r="C7" s="41">
        <v>9.3267081911683092E-2</v>
      </c>
      <c r="D7" s="40">
        <v>0.04</v>
      </c>
      <c r="E7" s="42">
        <f>C7*(1+D7)</f>
        <v>9.6997765188150425E-2</v>
      </c>
      <c r="I7" s="1"/>
    </row>
    <row r="8" spans="2:9" x14ac:dyDescent="0.25">
      <c r="B8" s="7" t="s">
        <v>18</v>
      </c>
      <c r="C8" s="5">
        <f>C5*C6*(1-C7)</f>
        <v>1635.5650083096914</v>
      </c>
      <c r="D8" s="27"/>
      <c r="E8" s="6">
        <f>E5*E6*(1-E7)</f>
        <v>2999.1925720709301</v>
      </c>
      <c r="I8" s="3"/>
    </row>
    <row r="9" spans="2:9" x14ac:dyDescent="0.25">
      <c r="B9" s="7" t="s">
        <v>19</v>
      </c>
      <c r="C9" s="47">
        <v>2254.5223148073974</v>
      </c>
      <c r="D9" s="40">
        <v>-0.75</v>
      </c>
      <c r="E9" s="46">
        <f>C9*(1+D9)</f>
        <v>563.63057870184934</v>
      </c>
    </row>
    <row r="10" spans="2:9" x14ac:dyDescent="0.25">
      <c r="B10" s="7" t="s">
        <v>32</v>
      </c>
      <c r="C10" s="45">
        <f>Finance!J8/Finance!B8</f>
        <v>177.43090001292856</v>
      </c>
      <c r="D10" s="40">
        <v>0</v>
      </c>
      <c r="E10" s="46">
        <f>C10*(1+D10)</f>
        <v>177.43090001292856</v>
      </c>
    </row>
    <row r="11" spans="2:9" x14ac:dyDescent="0.25">
      <c r="B11" s="50"/>
      <c r="C11" s="51"/>
      <c r="D11" s="52"/>
      <c r="E11" s="53"/>
      <c r="I11" s="28"/>
    </row>
    <row r="12" spans="2:9" x14ac:dyDescent="0.25">
      <c r="B12" s="7" t="s">
        <v>20</v>
      </c>
      <c r="C12" s="22">
        <f>C9/C8</f>
        <v>1.378436383361723</v>
      </c>
      <c r="D12" s="27"/>
      <c r="E12" s="48">
        <f>E9/E8</f>
        <v>0.18792743885487312</v>
      </c>
    </row>
    <row r="13" spans="2:9" x14ac:dyDescent="0.25">
      <c r="B13" s="7" t="s">
        <v>21</v>
      </c>
      <c r="C13" s="22">
        <f>C10/(C6*(1-C7))</f>
        <v>0.55909013392518103</v>
      </c>
      <c r="D13" s="27"/>
      <c r="E13" s="48">
        <f>E10/(E6*(1-E7))</f>
        <v>0.56139997119054197</v>
      </c>
    </row>
    <row r="14" spans="2:9" ht="15.75" thickBot="1" x14ac:dyDescent="0.3">
      <c r="B14" s="8" t="s">
        <v>22</v>
      </c>
      <c r="C14" s="23">
        <f>1-C12-C13</f>
        <v>-0.93752651728690406</v>
      </c>
      <c r="D14" s="24"/>
      <c r="E14" s="49">
        <f>1-E12-E13</f>
        <v>0.25067258995458497</v>
      </c>
    </row>
    <row r="15" spans="2:9" x14ac:dyDescent="0.25">
      <c r="B15" s="4"/>
      <c r="C15" s="4"/>
      <c r="D15" s="4"/>
      <c r="E15" s="4"/>
    </row>
    <row r="16" spans="2:9" x14ac:dyDescent="0.25">
      <c r="B16" s="21" t="s">
        <v>36</v>
      </c>
    </row>
  </sheetData>
  <conditionalFormatting sqref="C14">
    <cfRule type="colorScale" priority="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C14:E14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 D4">
    <cfRule type="colorScale" priority="3">
      <colorScale>
        <cfvo type="num" val="-0.5"/>
        <cfvo type="num" val="0"/>
        <cfvo type="num" val="0.5"/>
        <color rgb="FFF8696B"/>
        <color rgb="FFFCFCFF"/>
        <color rgb="FF63BE7B"/>
      </colorScale>
    </cfRule>
  </conditionalFormatting>
  <conditionalFormatting sqref="D9:D10 D7">
    <cfRule type="colorScale" priority="1">
      <colorScale>
        <cfvo type="num" val="-0.5"/>
        <cfvo type="num" val="0"/>
        <cfvo type="num" val="0.5"/>
        <color rgb="FF63BE7B"/>
        <color rgb="FFFCFCFF"/>
        <color rgb="FFF8696B"/>
      </colorScale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56A7BD-4383-4821-B48F-D8DA18A8B90B}">
  <dimension ref="A1:Q16"/>
  <sheetViews>
    <sheetView zoomScale="90" zoomScaleNormal="90" workbookViewId="0">
      <selection activeCell="Q2" sqref="Q2"/>
    </sheetView>
  </sheetViews>
  <sheetFormatPr defaultColWidth="8.85546875" defaultRowHeight="15" x14ac:dyDescent="0.25"/>
  <cols>
    <col min="2" max="2" width="11.85546875" bestFit="1" customWidth="1"/>
    <col min="3" max="4" width="12" customWidth="1"/>
    <col min="5" max="5" width="9.5703125" customWidth="1"/>
    <col min="6" max="6" width="12.42578125" bestFit="1" customWidth="1"/>
    <col min="7" max="7" width="9.85546875" customWidth="1"/>
    <col min="8" max="8" width="16.7109375" bestFit="1" customWidth="1"/>
    <col min="9" max="9" width="21.28515625" bestFit="1" customWidth="1"/>
    <col min="10" max="10" width="15.140625" customWidth="1"/>
    <col min="11" max="11" width="11.5703125" bestFit="1" customWidth="1"/>
    <col min="12" max="12" width="11.5703125" customWidth="1"/>
    <col min="13" max="13" width="12.5703125" customWidth="1"/>
    <col min="15" max="15" width="13.140625" bestFit="1" customWidth="1"/>
    <col min="16" max="16" width="9" bestFit="1" customWidth="1"/>
    <col min="17" max="17" width="10.28515625" bestFit="1" customWidth="1"/>
  </cols>
  <sheetData>
    <row r="1" spans="1:17" x14ac:dyDescent="0.25">
      <c r="A1" s="12" t="s">
        <v>6</v>
      </c>
      <c r="B1" s="12" t="s">
        <v>7</v>
      </c>
      <c r="C1" s="12" t="s">
        <v>27</v>
      </c>
      <c r="D1" s="12" t="s">
        <v>26</v>
      </c>
      <c r="E1" s="12" t="s">
        <v>15</v>
      </c>
      <c r="F1" s="12" t="s">
        <v>8</v>
      </c>
      <c r="G1" s="12" t="s">
        <v>9</v>
      </c>
      <c r="H1" s="12" t="s">
        <v>10</v>
      </c>
      <c r="I1" s="12" t="s">
        <v>11</v>
      </c>
      <c r="J1" s="12" t="s">
        <v>12</v>
      </c>
      <c r="K1" s="12" t="s">
        <v>19</v>
      </c>
      <c r="L1" s="18" t="s">
        <v>24</v>
      </c>
      <c r="M1" s="18" t="s">
        <v>25</v>
      </c>
      <c r="N1" s="12" t="s">
        <v>28</v>
      </c>
      <c r="O1" s="12" t="s">
        <v>35</v>
      </c>
      <c r="P1" s="12" t="s">
        <v>33</v>
      </c>
      <c r="Q1" s="12" t="s">
        <v>34</v>
      </c>
    </row>
    <row r="2" spans="1:17" x14ac:dyDescent="0.25">
      <c r="A2" s="12" t="s">
        <v>0</v>
      </c>
      <c r="B2" s="29">
        <v>201</v>
      </c>
      <c r="C2" s="29">
        <v>201</v>
      </c>
      <c r="D2" s="29">
        <v>0</v>
      </c>
      <c r="E2" s="13"/>
      <c r="F2" s="14">
        <v>350</v>
      </c>
      <c r="G2" s="15">
        <v>0.16209999999999999</v>
      </c>
      <c r="H2" s="16">
        <v>58946.264999999999</v>
      </c>
      <c r="I2" s="16">
        <v>205731</v>
      </c>
      <c r="J2" s="16">
        <f>8*150000</f>
        <v>1200000</v>
      </c>
      <c r="K2" s="17">
        <f t="shared" ref="K2:K8" si="0">I2/C2</f>
        <v>1023.5373134328358</v>
      </c>
      <c r="L2" s="29">
        <v>165</v>
      </c>
      <c r="M2" s="29">
        <v>164</v>
      </c>
      <c r="N2" s="20">
        <f t="shared" ref="N2:N7" si="1">L2/M2</f>
        <v>1.0060975609756098</v>
      </c>
      <c r="O2" s="19">
        <f t="shared" ref="O2:O8" si="2">J2/H2</f>
        <v>20.35752392454382</v>
      </c>
      <c r="P2" s="19">
        <f t="shared" ref="P2:P8" si="3">K2/$C$14</f>
        <v>0.62580044708258442</v>
      </c>
      <c r="Q2" s="15">
        <f t="shared" ref="Q2:Q7" si="4">1-O2-P2</f>
        <v>-19.983324371626406</v>
      </c>
    </row>
    <row r="3" spans="1:17" x14ac:dyDescent="0.25">
      <c r="A3" s="12" t="s">
        <v>1</v>
      </c>
      <c r="B3" s="29">
        <v>5289</v>
      </c>
      <c r="C3" s="29">
        <v>5122</v>
      </c>
      <c r="D3" s="29">
        <f>B3-C3</f>
        <v>167</v>
      </c>
      <c r="E3" s="19">
        <f>D3/B2</f>
        <v>0.8308457711442786</v>
      </c>
      <c r="F3" s="14">
        <v>350</v>
      </c>
      <c r="G3" s="15">
        <v>0.13120000000000001</v>
      </c>
      <c r="H3" s="16">
        <v>1608279.12</v>
      </c>
      <c r="I3" s="16">
        <v>10219571.900826447</v>
      </c>
      <c r="J3" s="16">
        <f>8*150000</f>
        <v>1200000</v>
      </c>
      <c r="K3" s="17">
        <f t="shared" si="0"/>
        <v>1995.2307498684979</v>
      </c>
      <c r="L3" s="29">
        <v>11466</v>
      </c>
      <c r="M3" s="29">
        <v>5066</v>
      </c>
      <c r="N3" s="20">
        <f t="shared" si="1"/>
        <v>2.2633241215949469</v>
      </c>
      <c r="O3" s="19">
        <f t="shared" si="2"/>
        <v>0.74613914032534345</v>
      </c>
      <c r="P3" s="19">
        <f t="shared" si="3"/>
        <v>1.2199030547434557</v>
      </c>
      <c r="Q3" s="15">
        <f t="shared" si="4"/>
        <v>-0.96604219506879918</v>
      </c>
    </row>
    <row r="4" spans="1:17" x14ac:dyDescent="0.25">
      <c r="A4" s="12" t="s">
        <v>2</v>
      </c>
      <c r="B4" s="29">
        <v>8990.1691890653128</v>
      </c>
      <c r="C4" s="29">
        <v>4396</v>
      </c>
      <c r="D4" s="29">
        <f>B4-C4</f>
        <v>4594.1691890653128</v>
      </c>
      <c r="E4" s="19">
        <f>D4/B3</f>
        <v>0.86862718643700376</v>
      </c>
      <c r="F4" s="14">
        <v>350</v>
      </c>
      <c r="G4" s="15">
        <v>9.06E-2</v>
      </c>
      <c r="H4" s="16">
        <v>2861480.9511875985</v>
      </c>
      <c r="I4" s="16">
        <v>8554785.1239669416</v>
      </c>
      <c r="J4" s="16">
        <v>1300000</v>
      </c>
      <c r="K4" s="17">
        <f t="shared" si="0"/>
        <v>1946.0384722399776</v>
      </c>
      <c r="L4" s="29">
        <v>29990</v>
      </c>
      <c r="M4" s="29">
        <v>8622</v>
      </c>
      <c r="N4" s="20">
        <f t="shared" si="1"/>
        <v>3.4783112966829042</v>
      </c>
      <c r="O4" s="19">
        <f t="shared" si="2"/>
        <v>0.45431020586052195</v>
      </c>
      <c r="P4" s="19">
        <f t="shared" si="3"/>
        <v>1.1898264283919546</v>
      </c>
      <c r="Q4" s="15">
        <f t="shared" si="4"/>
        <v>-0.64413663425247658</v>
      </c>
    </row>
    <row r="5" spans="1:17" x14ac:dyDescent="0.25">
      <c r="A5" s="12" t="s">
        <v>3</v>
      </c>
      <c r="B5" s="29">
        <v>10322.717485852865</v>
      </c>
      <c r="C5" s="29">
        <v>3255</v>
      </c>
      <c r="D5" s="29">
        <f>B5-C5</f>
        <v>7067.7174858528651</v>
      </c>
      <c r="E5" s="19">
        <f>D5/B4</f>
        <v>0.7861606758690689</v>
      </c>
      <c r="F5" s="14">
        <v>350</v>
      </c>
      <c r="G5" s="15">
        <v>8.8900000000000007E-2</v>
      </c>
      <c r="H5" s="16">
        <v>3291759.765476191</v>
      </c>
      <c r="I5" s="16">
        <v>8365576.8595041325</v>
      </c>
      <c r="J5" s="16">
        <v>1300000</v>
      </c>
      <c r="K5" s="17">
        <f t="shared" si="0"/>
        <v>2570.0696957001942</v>
      </c>
      <c r="L5" s="29">
        <v>34863</v>
      </c>
      <c r="M5" s="29">
        <v>10018</v>
      </c>
      <c r="N5" s="20">
        <f t="shared" si="1"/>
        <v>3.4800359353164305</v>
      </c>
      <c r="O5" s="19">
        <f t="shared" si="2"/>
        <v>0.39492553910960754</v>
      </c>
      <c r="P5" s="19">
        <f t="shared" si="3"/>
        <v>1.5713650528365644</v>
      </c>
      <c r="Q5" s="15">
        <f t="shared" si="4"/>
        <v>-0.96629059194617195</v>
      </c>
    </row>
    <row r="6" spans="1:17" x14ac:dyDescent="0.25">
      <c r="A6" s="12" t="s">
        <v>4</v>
      </c>
      <c r="B6" s="29">
        <v>9998.4940518284257</v>
      </c>
      <c r="C6" s="29">
        <v>1916</v>
      </c>
      <c r="D6" s="29">
        <f>B6-C6</f>
        <v>8082.4940518284257</v>
      </c>
      <c r="E6" s="19">
        <f>D6/B5</f>
        <v>0.78298123172559619</v>
      </c>
      <c r="F6" s="14">
        <v>350</v>
      </c>
      <c r="G6" s="15">
        <v>8.4000000000000005E-2</v>
      </c>
      <c r="H6" s="16">
        <v>3205517.1930161933</v>
      </c>
      <c r="I6" s="16">
        <v>5982209.9173553716</v>
      </c>
      <c r="J6" s="16">
        <v>1300000</v>
      </c>
      <c r="K6" s="17">
        <f t="shared" si="0"/>
        <v>3122.2389965320313</v>
      </c>
      <c r="L6" s="29">
        <v>35348</v>
      </c>
      <c r="M6" s="29">
        <v>9491</v>
      </c>
      <c r="N6" s="20">
        <f t="shared" si="1"/>
        <v>3.7243704562216835</v>
      </c>
      <c r="O6" s="19">
        <f t="shared" si="2"/>
        <v>0.40555078064540978</v>
      </c>
      <c r="P6" s="19">
        <f t="shared" si="3"/>
        <v>1.9089666143926458</v>
      </c>
      <c r="Q6" s="15">
        <f t="shared" si="4"/>
        <v>-1.3145173950380555</v>
      </c>
    </row>
    <row r="7" spans="1:17" x14ac:dyDescent="0.25">
      <c r="A7" s="12" t="s">
        <v>5</v>
      </c>
      <c r="B7" s="29">
        <v>8032.1956088647448</v>
      </c>
      <c r="C7" s="29">
        <v>378</v>
      </c>
      <c r="D7" s="29">
        <f>B7-C7</f>
        <v>7654.1956088647448</v>
      </c>
      <c r="E7" s="19">
        <f>D7/B6</f>
        <v>0.76553484646670578</v>
      </c>
      <c r="F7" s="14">
        <v>350</v>
      </c>
      <c r="G7" s="15">
        <v>8.6699999999999999E-2</v>
      </c>
      <c r="H7" s="16">
        <v>2567531.4873516602</v>
      </c>
      <c r="I7" s="16">
        <v>1094171.9008264462</v>
      </c>
      <c r="J7" s="16">
        <v>1300000</v>
      </c>
      <c r="K7" s="17">
        <f t="shared" si="0"/>
        <v>2894.6346582710216</v>
      </c>
      <c r="L7" s="29">
        <v>28736</v>
      </c>
      <c r="M7" s="29">
        <v>7480</v>
      </c>
      <c r="N7" s="20">
        <f t="shared" si="1"/>
        <v>3.8417112299465241</v>
      </c>
      <c r="O7" s="19">
        <f>J7/H7</f>
        <v>0.50632290447230899</v>
      </c>
      <c r="P7" s="19">
        <f>K7/$C$14</f>
        <v>1.7698071575048808</v>
      </c>
      <c r="Q7" s="15">
        <f t="shared" si="4"/>
        <v>-1.2761300619771898</v>
      </c>
    </row>
    <row r="8" spans="1:17" x14ac:dyDescent="0.25">
      <c r="A8" s="30" t="s">
        <v>23</v>
      </c>
      <c r="B8" s="31">
        <f>SUM(B2:B7)</f>
        <v>42833.576335611346</v>
      </c>
      <c r="C8" s="31">
        <f>SUM(C2:C7)</f>
        <v>15268</v>
      </c>
      <c r="D8" s="31">
        <f>SUM(D2:D7)</f>
        <v>27565.576335611349</v>
      </c>
      <c r="E8" s="32">
        <f>GEOMEAN(E3:E7)</f>
        <v>0.80596520485670597</v>
      </c>
      <c r="F8" s="33">
        <v>350</v>
      </c>
      <c r="G8" s="34">
        <f>1-(H8/F8/B8)</f>
        <v>9.3267081911683092E-2</v>
      </c>
      <c r="H8" s="35">
        <f>SUM(H2:H7)</f>
        <v>13593514.782031642</v>
      </c>
      <c r="I8" s="35">
        <f>SUM(I2:I7)</f>
        <v>34422046.70247934</v>
      </c>
      <c r="J8" s="35">
        <f>SUM(J2:J7)</f>
        <v>7600000</v>
      </c>
      <c r="K8" s="36">
        <f t="shared" si="0"/>
        <v>2254.5223148073974</v>
      </c>
      <c r="L8" s="31">
        <f>SUM(L2:L7)</f>
        <v>140568</v>
      </c>
      <c r="M8" s="31" t="s">
        <v>38</v>
      </c>
      <c r="N8" s="38">
        <f>AVERAGE(N2:N7)</f>
        <v>2.9656417667896835</v>
      </c>
      <c r="O8" s="37">
        <f t="shared" si="2"/>
        <v>0.55909013392518114</v>
      </c>
      <c r="P8" s="37">
        <f t="shared" si="3"/>
        <v>1.378436383361723</v>
      </c>
      <c r="Q8" s="39">
        <f>1-O8-P8</f>
        <v>-0.93752651728690417</v>
      </c>
    </row>
    <row r="9" spans="1:17" x14ac:dyDescent="0.25">
      <c r="G9" s="2"/>
      <c r="H9" s="1"/>
    </row>
    <row r="11" spans="1:17" x14ac:dyDescent="0.25">
      <c r="A11" t="s">
        <v>31</v>
      </c>
      <c r="C11" s="28">
        <f>E8</f>
        <v>0.80596520485670597</v>
      </c>
    </row>
    <row r="12" spans="1:17" x14ac:dyDescent="0.25">
      <c r="A12" t="s">
        <v>37</v>
      </c>
      <c r="C12" s="11">
        <f>1/(1-C11)</f>
        <v>5.1537148234753642</v>
      </c>
      <c r="K12" s="3"/>
      <c r="Q12" s="2"/>
    </row>
    <row r="13" spans="1:17" x14ac:dyDescent="0.25">
      <c r="A13" t="s">
        <v>30</v>
      </c>
      <c r="C13" s="1">
        <f>F8*(1-G8)</f>
        <v>317.35652133091094</v>
      </c>
    </row>
    <row r="14" spans="1:17" x14ac:dyDescent="0.25">
      <c r="A14" t="s">
        <v>18</v>
      </c>
      <c r="C14" s="1">
        <f>C13*C12</f>
        <v>1635.5650083096914</v>
      </c>
    </row>
    <row r="15" spans="1:17" x14ac:dyDescent="0.25">
      <c r="A15" t="s">
        <v>19</v>
      </c>
      <c r="C15" s="1">
        <f>I8/C8</f>
        <v>2254.5223148073974</v>
      </c>
    </row>
    <row r="16" spans="1:17" x14ac:dyDescent="0.25">
      <c r="A16" t="s">
        <v>32</v>
      </c>
      <c r="C16" s="3">
        <f>J8/B8</f>
        <v>177.43090001292856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Calculator Unit economics</vt:lpstr>
      <vt:lpstr>Finance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Sysoev</dc:creator>
  <cp:lastModifiedBy>User</cp:lastModifiedBy>
  <dcterms:created xsi:type="dcterms:W3CDTF">2021-09-07T20:22:50Z</dcterms:created>
  <dcterms:modified xsi:type="dcterms:W3CDTF">2023-03-17T15:54:23Z</dcterms:modified>
</cp:coreProperties>
</file>